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kfs01.samdrift.dk\nkuserhome02$\jxq6x5\Desktop\"/>
    </mc:Choice>
  </mc:AlternateContent>
  <xr:revisionPtr revIDLastSave="0" documentId="8_{CD51E880-71DD-457C-8F2C-0B82611333DD}" xr6:coauthVersionLast="47" xr6:coauthVersionMax="47" xr10:uidLastSave="{00000000-0000-0000-0000-000000000000}"/>
  <bookViews>
    <workbookView xWindow="-120" yWindow="-120" windowWidth="29040" windowHeight="15840" activeTab="1" xr2:uid="{6BCE2CA3-A4B9-4B51-B40C-AEFB28D99B93}"/>
  </bookViews>
  <sheets>
    <sheet name="Budget 23.24" sheetId="1" r:id="rId1"/>
    <sheet name="5.1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2" l="1"/>
  <c r="B30" i="2"/>
  <c r="B29" i="2"/>
  <c r="B61" i="2"/>
  <c r="B60" i="2"/>
  <c r="B59" i="2"/>
  <c r="B58" i="2"/>
  <c r="B57" i="2"/>
  <c r="B56" i="2"/>
  <c r="B55" i="2"/>
  <c r="B53" i="2"/>
  <c r="D51" i="2"/>
  <c r="D64" i="2" s="1"/>
  <c r="D43" i="2"/>
  <c r="B43" i="2"/>
  <c r="B39" i="2"/>
  <c r="B37" i="2"/>
  <c r="B35" i="2"/>
  <c r="B33" i="2"/>
  <c r="D29" i="2"/>
  <c r="B21" i="2"/>
  <c r="B19" i="2"/>
  <c r="B18" i="2"/>
  <c r="B17" i="2"/>
  <c r="B16" i="2"/>
  <c r="B15" i="2"/>
  <c r="B14" i="2"/>
  <c r="B13" i="2"/>
  <c r="B12" i="2"/>
  <c r="B11" i="2"/>
  <c r="B10" i="2"/>
  <c r="D9" i="2"/>
  <c r="D8" i="2"/>
  <c r="B7" i="2"/>
  <c r="B6" i="2"/>
  <c r="D5" i="2"/>
  <c r="D23" i="2" s="1"/>
  <c r="C63" i="1"/>
  <c r="D51" i="1"/>
  <c r="D63" i="1" s="1"/>
  <c r="B54" i="1"/>
  <c r="B63" i="1" s="1"/>
  <c r="D45" i="1"/>
  <c r="B42" i="1"/>
  <c r="B31" i="1"/>
  <c r="B45" i="1" s="1"/>
  <c r="B9" i="1"/>
  <c r="D8" i="1"/>
  <c r="B8" i="1"/>
  <c r="B5" i="1"/>
  <c r="D45" i="2" l="1"/>
  <c r="D67" i="2"/>
  <c r="B20" i="1"/>
  <c r="B23" i="1" s="1"/>
  <c r="D23" i="1"/>
  <c r="F23" i="1" s="1"/>
  <c r="F45" i="1"/>
  <c r="B64" i="1"/>
  <c r="F64" i="1" s="1"/>
  <c r="B31" i="2" l="1"/>
  <c r="B5" i="2"/>
  <c r="B8" i="2" l="1"/>
  <c r="B9" i="2" l="1"/>
  <c r="B62" i="2" l="1"/>
  <c r="B42" i="2" l="1"/>
  <c r="B45" i="2" s="1"/>
  <c r="F45" i="2" s="1"/>
  <c r="B52" i="2" l="1"/>
  <c r="B51" i="2" l="1"/>
  <c r="B54" i="2" l="1"/>
  <c r="B64" i="2" s="1"/>
  <c r="F64" i="2" l="1"/>
  <c r="B20" i="2"/>
  <c r="B23" i="2" s="1"/>
  <c r="B67" i="2" s="1"/>
  <c r="F67" i="2" s="1"/>
  <c r="F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tc={732D39DC-F704-4CD7-A00C-709C42D699E5}</author>
    <author>tc={8284E858-110F-4793-B653-6EDCFE0426D9}</author>
  </authors>
  <commentList>
    <comment ref="B5" authorId="0" shapeId="0" xr:uid="{732D39DC-F704-4CD7-A00C-709C42D699E5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49,1 årsværk +  6.ferieuge +diff på SH´s løn+ 3bha ledere og en pædagog</t>
      </text>
    </comment>
    <comment ref="B19" authorId="1" shapeId="0" xr:uid="{8284E858-110F-4793-B653-6EDCFE0426D9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Inventar og administration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tc={7455566C-847D-4FA4-B85C-6314BBFA0D6A}</author>
    <author>tc={CFA03508-26C9-43DA-8253-DB8F30FB1406}</author>
  </authors>
  <commentList>
    <comment ref="B5" authorId="0" shapeId="0" xr:uid="{7455566C-847D-4FA4-B85C-6314BBFA0D6A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47,04 årsværk +  6.ferieuge +diff på SH´s løn</t>
      </text>
    </comment>
    <comment ref="B19" authorId="1" shapeId="0" xr:uid="{CFA03508-26C9-43DA-8253-DB8F30FB1406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Inventar og administration</t>
      </text>
    </comment>
  </commentList>
</comments>
</file>

<file path=xl/sharedStrings.xml><?xml version="1.0" encoding="utf-8"?>
<sst xmlns="http://schemas.openxmlformats.org/spreadsheetml/2006/main" count="86" uniqueCount="46">
  <si>
    <t xml:space="preserve">Holmegaardskolen </t>
  </si>
  <si>
    <t>Holmegaardskolen almen</t>
  </si>
  <si>
    <t>Budget 2023/2024</t>
  </si>
  <si>
    <t>Kommunalt tildelt budget 2023/2024</t>
  </si>
  <si>
    <t>Løn almen (lærer)</t>
  </si>
  <si>
    <t>Vikar</t>
  </si>
  <si>
    <t>Løn ledelse</t>
  </si>
  <si>
    <t>Løn administration</t>
  </si>
  <si>
    <t>adm løn</t>
  </si>
  <si>
    <t xml:space="preserve">Ordblindindsats </t>
  </si>
  <si>
    <t>Efter og videreudd.</t>
  </si>
  <si>
    <t>Personaleudgifter</t>
  </si>
  <si>
    <t xml:space="preserve">Undervisningsmaterialer </t>
  </si>
  <si>
    <t>Reserveret Forsikring jf, HB</t>
  </si>
  <si>
    <t>rengøring</t>
  </si>
  <si>
    <t xml:space="preserve">Administrationsudgifter </t>
  </si>
  <si>
    <t>Sum skole</t>
  </si>
  <si>
    <t>Underskud</t>
  </si>
  <si>
    <t>Sum almen</t>
  </si>
  <si>
    <t xml:space="preserve">Holmegaardskolen SFO </t>
  </si>
  <si>
    <t>Løn</t>
  </si>
  <si>
    <t>Lønninger ledelse og adm</t>
  </si>
  <si>
    <t>SFO aktiviteter (inkl. it)</t>
  </si>
  <si>
    <t>Administrationsomkostninger (incl. IT,tlf)</t>
  </si>
  <si>
    <t>Inventar</t>
  </si>
  <si>
    <t>20.2 SFO</t>
  </si>
  <si>
    <t>Forældrebetaling</t>
  </si>
  <si>
    <t>Sum SFO</t>
  </si>
  <si>
    <t>Specialundervisning</t>
  </si>
  <si>
    <t xml:space="preserve">Løn enkeltintergeret </t>
  </si>
  <si>
    <t xml:space="preserve">Vikar </t>
  </si>
  <si>
    <t>Køb af pladser på andre skoler/kommuner</t>
  </si>
  <si>
    <t>Salg af pladser til andre skoler/kommuner</t>
  </si>
  <si>
    <t>Behandling</t>
  </si>
  <si>
    <t>Støtte i SFO</t>
  </si>
  <si>
    <t>Forældrebetaling SFO-H regi</t>
  </si>
  <si>
    <t>Sum Specialundervisning</t>
  </si>
  <si>
    <t>Merforbrug</t>
  </si>
  <si>
    <t>aug-dec</t>
  </si>
  <si>
    <t>Lejrskole</t>
  </si>
  <si>
    <t>Ordblindindsats og vejlederudd CDS</t>
  </si>
  <si>
    <t>rengøring/ejendom</t>
  </si>
  <si>
    <t>Ledelse og Administration</t>
  </si>
  <si>
    <t>Vikar (lagt på løn ½ mill)</t>
  </si>
  <si>
    <t xml:space="preserve"> 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</si>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</sst>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Verdana"/>
      <family val="2"/>
    </font>
    <font>
      <b/>
      <sz val="14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rgb="FF000000"/>
      <name val="Calibri"/>
      <family val="2"/>
    </font>
    <font>
      <i/>
      <sz val="10"/>
      <color theme="1"/>
      <name val="Verdana"/>
      <family val="2"/>
    </font>
    <font>
      <sz val="10"/>
      <color rgb="FFFF0000"/>
      <name val="Verdana"/>
      <family val="2"/>
    </font>
    <font>
      <b/>
      <i/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wrapText="1"/>
    </xf>
    <xf numFmtId="3" fontId="0" fillId="0" borderId="0" xfId="0" applyNumberFormat="1"/>
    <xf numFmtId="164" fontId="0" fillId="0" borderId="0" xfId="1" applyNumberFormat="1" applyFont="1"/>
    <xf numFmtId="0" fontId="0" fillId="2" borderId="0" xfId="0" applyFill="1"/>
    <xf numFmtId="3" fontId="0" fillId="2" borderId="0" xfId="0" applyNumberFormat="1" applyFill="1"/>
    <xf numFmtId="164" fontId="6" fillId="0" borderId="1" xfId="0" applyNumberFormat="1" applyFont="1" applyBorder="1"/>
    <xf numFmtId="164" fontId="6" fillId="0" borderId="0" xfId="0" applyNumberFormat="1" applyFont="1"/>
    <xf numFmtId="164" fontId="0" fillId="0" borderId="0" xfId="0" applyNumberFormat="1"/>
    <xf numFmtId="3" fontId="0" fillId="3" borderId="0" xfId="0" applyNumberFormat="1" applyFill="1"/>
    <xf numFmtId="0" fontId="7" fillId="0" borderId="0" xfId="0" applyFont="1"/>
    <xf numFmtId="3" fontId="0" fillId="0" borderId="2" xfId="0" applyNumberFormat="1" applyBorder="1"/>
    <xf numFmtId="3" fontId="0" fillId="0" borderId="3" xfId="0" applyNumberFormat="1" applyBorder="1"/>
    <xf numFmtId="3" fontId="8" fillId="0" borderId="0" xfId="0" applyNumberFormat="1" applyFont="1"/>
    <xf numFmtId="4" fontId="0" fillId="0" borderId="0" xfId="0" applyNumberFormat="1"/>
    <xf numFmtId="3" fontId="5" fillId="0" borderId="0" xfId="0" applyNumberFormat="1" applyFont="1"/>
    <xf numFmtId="10" fontId="0" fillId="0" borderId="0" xfId="0" applyNumberFormat="1"/>
    <xf numFmtId="3" fontId="9" fillId="0" borderId="0" xfId="0" applyNumberFormat="1" applyFont="1"/>
    <xf numFmtId="3" fontId="0" fillId="4" borderId="0" xfId="0" applyNumberFormat="1" applyFill="1"/>
    <xf numFmtId="3" fontId="7" fillId="0" borderId="0" xfId="0" applyNumberFormat="1" applyFont="1"/>
    <xf numFmtId="0" fontId="0" fillId="0" borderId="0" xfId="0" applyFill="1"/>
    <xf numFmtId="3" fontId="0" fillId="0" borderId="0" xfId="0" applyNumberFormat="1" applyBorder="1"/>
    <xf numFmtId="0" fontId="0" fillId="0" borderId="2" xfId="0" applyBorder="1"/>
    <xf numFmtId="3" fontId="2" fillId="0" borderId="0" xfId="0" applyNumberFormat="1" applyFont="1"/>
    <xf numFmtId="0" fontId="2" fillId="0" borderId="0" xfId="0" applyFont="1"/>
    <xf numFmtId="3" fontId="2" fillId="0" borderId="2" xfId="0" applyNumberFormat="1" applyFont="1" applyBorder="1"/>
    <xf numFmtId="3" fontId="2" fillId="5" borderId="0" xfId="0" applyNumberFormat="1" applyFont="1" applyFill="1"/>
    <xf numFmtId="3" fontId="2" fillId="6" borderId="0" xfId="0" applyNumberFormat="1" applyFont="1" applyFill="1"/>
    <xf numFmtId="16" fontId="5" fillId="0" borderId="0" xfId="0" applyNumberFormat="1" applyFon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DS_HLM\&#216;konomi\Budget%2023-24\Overordnet%20Budget%202023-24,%20vers%201,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ldelt fra CDS"/>
      <sheetName val="Elever"/>
      <sheetName val="Budgetfordeling"/>
      <sheetName val="aug-dec"/>
      <sheetName val="jan-juli"/>
      <sheetName val="SFO"/>
      <sheetName val="20.2"/>
      <sheetName val="Til sb"/>
    </sheetNames>
    <sheetDataSet>
      <sheetData sheetId="0">
        <row r="46">
          <cell r="M46">
            <v>22285402.43</v>
          </cell>
        </row>
      </sheetData>
      <sheetData sheetId="1"/>
      <sheetData sheetId="2">
        <row r="5">
          <cell r="B5">
            <v>30990950</v>
          </cell>
        </row>
        <row r="6">
          <cell r="B6"/>
        </row>
        <row r="7">
          <cell r="B7">
            <v>1400000</v>
          </cell>
        </row>
        <row r="8">
          <cell r="B8">
            <v>2838000</v>
          </cell>
        </row>
        <row r="9">
          <cell r="B9">
            <v>1439359</v>
          </cell>
        </row>
        <row r="10">
          <cell r="B10">
            <v>258824</v>
          </cell>
        </row>
        <row r="11">
          <cell r="B11">
            <v>-100000</v>
          </cell>
        </row>
        <row r="12">
          <cell r="B12">
            <v>500000</v>
          </cell>
        </row>
        <row r="14">
          <cell r="B14">
            <v>125000</v>
          </cell>
        </row>
        <row r="16">
          <cell r="B16">
            <v>1400000</v>
          </cell>
        </row>
        <row r="17">
          <cell r="B17">
            <v>500000</v>
          </cell>
        </row>
        <row r="18">
          <cell r="B18">
            <v>250000</v>
          </cell>
        </row>
        <row r="19">
          <cell r="B19">
            <v>475000</v>
          </cell>
        </row>
        <row r="21">
          <cell r="B21">
            <v>40077133</v>
          </cell>
        </row>
        <row r="22">
          <cell r="B22">
            <v>1723180</v>
          </cell>
        </row>
        <row r="32">
          <cell r="B32">
            <v>915000</v>
          </cell>
        </row>
        <row r="34">
          <cell r="B34">
            <v>30000</v>
          </cell>
        </row>
        <row r="36">
          <cell r="B36">
            <v>300000</v>
          </cell>
        </row>
        <row r="38">
          <cell r="B38">
            <v>60000</v>
          </cell>
        </row>
        <row r="40">
          <cell r="B40">
            <v>30000</v>
          </cell>
        </row>
        <row r="43">
          <cell r="B43">
            <v>673159.66666666674</v>
          </cell>
          <cell r="D43">
            <v>1679865</v>
          </cell>
        </row>
        <row r="44">
          <cell r="B44">
            <v>-6488726</v>
          </cell>
        </row>
        <row r="52">
          <cell r="B52">
            <v>9617730.8000000007</v>
          </cell>
        </row>
        <row r="53">
          <cell r="B53">
            <v>2101376.4799999995</v>
          </cell>
        </row>
        <row r="54">
          <cell r="B54">
            <v>500000</v>
          </cell>
        </row>
        <row r="55">
          <cell r="B55">
            <v>12219107.280000001</v>
          </cell>
        </row>
        <row r="56">
          <cell r="B56"/>
        </row>
        <row r="57">
          <cell r="B57">
            <v>10173252</v>
          </cell>
        </row>
        <row r="58">
          <cell r="B58">
            <v>-2538622</v>
          </cell>
        </row>
        <row r="59">
          <cell r="B59"/>
        </row>
        <row r="60">
          <cell r="B60">
            <v>1937808</v>
          </cell>
        </row>
        <row r="61">
          <cell r="B61"/>
        </row>
        <row r="62">
          <cell r="B62">
            <v>1352572</v>
          </cell>
        </row>
        <row r="63">
          <cell r="B63">
            <v>673159.66666666674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hila Høeg" id="{1FE32368-477B-45C3-BC0A-483FDDE1D8E9}" userId="S::shoeeg@naestved.dk::dedc3357-0a0c-4e7c-a137-1f8546fdfcf4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" dT="2023-02-28T10:59:00.41" personId="{1FE32368-477B-45C3-BC0A-483FDDE1D8E9}" id="{732D39DC-F704-4CD7-A00C-709C42D699E5}">
    <text>49,1 årsværk +  6.ferieuge +diff på SH´s løn+ 3bha ledere og en pædagog</text>
  </threadedComment>
  <threadedComment ref="B19" dT="2023-02-28T11:00:43.69" personId="{1FE32368-477B-45C3-BC0A-483FDDE1D8E9}" id="{8284E858-110F-4793-B653-6EDCFE0426D9}">
    <text>Inventar og administration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5" dT="2023-02-28T10:59:00.41" personId="{1FE32368-477B-45C3-BC0A-483FDDE1D8E9}" id="{7455566C-847D-4FA4-B85C-6314BBFA0D6A}">
    <text>47,04 årsværk +  6.ferieuge +diff på SH´s løn</text>
  </threadedComment>
  <threadedComment ref="B19" dT="2023-02-28T11:00:43.69" personId="{1FE32368-477B-45C3-BC0A-483FDDE1D8E9}" id="{CFA03508-26C9-43DA-8253-DB8F30FB1406}">
    <text>Inventar og administration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AD199-0FA5-4793-BDD9-5DF6BB279F78}">
  <dimension ref="A1:P109"/>
  <sheetViews>
    <sheetView topLeftCell="A19" workbookViewId="0">
      <selection activeCell="F85" sqref="F85"/>
    </sheetView>
  </sheetViews>
  <sheetFormatPr defaultRowHeight="12.75" x14ac:dyDescent="0.2"/>
  <cols>
    <col min="1" max="1" width="52" customWidth="1"/>
    <col min="2" max="2" width="13.28515625" customWidth="1"/>
    <col min="3" max="3" width="2.85546875" customWidth="1"/>
    <col min="4" max="4" width="13.28515625" customWidth="1"/>
    <col min="5" max="5" width="2.85546875" customWidth="1"/>
    <col min="6" max="6" width="13.28515625" customWidth="1"/>
    <col min="7" max="7" width="3.5703125" customWidth="1"/>
    <col min="8" max="8" width="13.42578125" customWidth="1"/>
    <col min="9" max="9" width="6.7109375" customWidth="1"/>
    <col min="10" max="10" width="23" customWidth="1"/>
    <col min="11" max="11" width="6.5703125" customWidth="1"/>
    <col min="12" max="12" width="30.140625" customWidth="1"/>
    <col min="13" max="13" width="13.7109375" customWidth="1"/>
    <col min="14" max="14" width="16.7109375" bestFit="1" customWidth="1"/>
    <col min="15" max="15" width="12.85546875" customWidth="1"/>
    <col min="16" max="16" width="11.42578125" customWidth="1"/>
  </cols>
  <sheetData>
    <row r="1" spans="1:14" ht="24.75" x14ac:dyDescent="0.3">
      <c r="A1" s="1" t="s">
        <v>0</v>
      </c>
    </row>
    <row r="2" spans="1:14" ht="18" x14ac:dyDescent="0.25">
      <c r="A2" s="2"/>
    </row>
    <row r="3" spans="1:14" ht="51" x14ac:dyDescent="0.2">
      <c r="A3" s="3" t="s">
        <v>1</v>
      </c>
      <c r="B3" s="4" t="s">
        <v>2</v>
      </c>
      <c r="C3" s="4"/>
      <c r="D3" s="4" t="s">
        <v>3</v>
      </c>
      <c r="E3" s="3"/>
      <c r="F3" s="4"/>
      <c r="H3" s="3"/>
    </row>
    <row r="4" spans="1:14" x14ac:dyDescent="0.2">
      <c r="F4" s="5"/>
    </row>
    <row r="5" spans="1:14" x14ac:dyDescent="0.2">
      <c r="A5" t="s">
        <v>4</v>
      </c>
      <c r="B5" s="5">
        <f>SUM(575000*49.1+200000+225817+1635633+457000+140000+100000)</f>
        <v>30990950</v>
      </c>
      <c r="C5" s="5"/>
      <c r="D5" s="5">
        <v>37419186</v>
      </c>
      <c r="F5" s="5"/>
      <c r="H5" s="6"/>
      <c r="I5" s="5"/>
      <c r="L5" s="23"/>
      <c r="M5" s="23"/>
      <c r="N5" s="6"/>
    </row>
    <row r="6" spans="1:14" x14ac:dyDescent="0.2">
      <c r="A6" s="7"/>
      <c r="B6" s="8"/>
      <c r="C6" s="8"/>
      <c r="D6" s="8"/>
      <c r="F6" s="5"/>
      <c r="H6" s="6"/>
      <c r="I6" s="5"/>
      <c r="N6" s="6"/>
    </row>
    <row r="7" spans="1:14" x14ac:dyDescent="0.2">
      <c r="A7" t="s">
        <v>5</v>
      </c>
      <c r="B7" s="5">
        <v>1400000</v>
      </c>
      <c r="C7" s="5"/>
      <c r="D7" s="5"/>
      <c r="F7" s="5"/>
      <c r="N7" s="6"/>
    </row>
    <row r="8" spans="1:14" ht="15" x14ac:dyDescent="0.25">
      <c r="A8" t="s">
        <v>6</v>
      </c>
      <c r="B8" s="5">
        <f>SUM(59000*12+56500*12+63500*12+57500*12)</f>
        <v>2838000</v>
      </c>
      <c r="C8" s="5"/>
      <c r="D8" s="5">
        <f>3714824-715000</f>
        <v>2999824</v>
      </c>
      <c r="F8" s="5"/>
      <c r="L8" s="9"/>
      <c r="N8" s="6"/>
    </row>
    <row r="9" spans="1:14" x14ac:dyDescent="0.2">
      <c r="A9" t="s">
        <v>7</v>
      </c>
      <c r="B9" s="5">
        <f>SUM(243000+547200+396000+253159)</f>
        <v>1439359</v>
      </c>
      <c r="D9" s="5">
        <v>1439359</v>
      </c>
      <c r="L9" s="5"/>
    </row>
    <row r="10" spans="1:14" ht="15" x14ac:dyDescent="0.25">
      <c r="A10" t="s">
        <v>8</v>
      </c>
      <c r="B10" s="5">
        <v>258824</v>
      </c>
      <c r="D10" s="5"/>
      <c r="L10" s="10"/>
    </row>
    <row r="11" spans="1:14" x14ac:dyDescent="0.2">
      <c r="A11" t="s">
        <v>9</v>
      </c>
      <c r="B11" s="5">
        <v>-100000</v>
      </c>
      <c r="D11" s="5"/>
    </row>
    <row r="12" spans="1:14" x14ac:dyDescent="0.2">
      <c r="A12" t="s">
        <v>10</v>
      </c>
      <c r="B12" s="5">
        <v>500000</v>
      </c>
      <c r="C12" s="5"/>
      <c r="D12" s="5"/>
      <c r="F12" s="5"/>
      <c r="J12" s="5"/>
      <c r="L12" s="11"/>
      <c r="N12" s="6"/>
    </row>
    <row r="13" spans="1:14" x14ac:dyDescent="0.2">
      <c r="J13" s="5"/>
    </row>
    <row r="14" spans="1:14" x14ac:dyDescent="0.2">
      <c r="A14" t="s">
        <v>11</v>
      </c>
      <c r="B14" s="5">
        <v>125000</v>
      </c>
      <c r="C14" s="5"/>
      <c r="D14" s="5"/>
      <c r="F14" s="5"/>
      <c r="J14" s="5"/>
      <c r="N14" s="6"/>
    </row>
    <row r="16" spans="1:14" x14ac:dyDescent="0.2">
      <c r="A16" t="s">
        <v>12</v>
      </c>
      <c r="B16" s="5">
        <v>1400000</v>
      </c>
      <c r="C16" s="5"/>
      <c r="D16" s="5"/>
      <c r="F16" s="5"/>
      <c r="N16" s="6"/>
    </row>
    <row r="17" spans="1:9" x14ac:dyDescent="0.2">
      <c r="A17" t="s">
        <v>13</v>
      </c>
      <c r="B17" s="5">
        <v>500000</v>
      </c>
      <c r="C17" s="5"/>
      <c r="D17" s="5"/>
      <c r="F17" s="5"/>
    </row>
    <row r="18" spans="1:9" x14ac:dyDescent="0.2">
      <c r="A18" t="s">
        <v>14</v>
      </c>
      <c r="B18" s="5">
        <v>250000</v>
      </c>
      <c r="C18" s="5"/>
      <c r="D18" s="5"/>
      <c r="F18" s="5"/>
    </row>
    <row r="19" spans="1:9" x14ac:dyDescent="0.2">
      <c r="A19" t="s">
        <v>15</v>
      </c>
      <c r="B19" s="5">
        <v>475000</v>
      </c>
      <c r="C19" s="5"/>
      <c r="D19" s="5"/>
      <c r="F19" s="5"/>
    </row>
    <row r="20" spans="1:9" x14ac:dyDescent="0.2">
      <c r="A20" t="s">
        <v>16</v>
      </c>
      <c r="B20" s="5">
        <f>SUM(B5:B19)</f>
        <v>40077133</v>
      </c>
      <c r="C20" s="5"/>
      <c r="D20" s="5"/>
      <c r="F20" s="5"/>
    </row>
    <row r="21" spans="1:9" x14ac:dyDescent="0.2">
      <c r="A21" t="s">
        <v>17</v>
      </c>
      <c r="B21" s="5">
        <v>1723180</v>
      </c>
      <c r="C21" s="5"/>
      <c r="D21" s="5"/>
      <c r="F21" s="5"/>
    </row>
    <row r="22" spans="1:9" x14ac:dyDescent="0.2">
      <c r="A22" s="7"/>
      <c r="B22" s="5"/>
      <c r="C22" s="5"/>
      <c r="D22" s="5"/>
      <c r="F22" s="5"/>
    </row>
    <row r="23" spans="1:9" x14ac:dyDescent="0.2">
      <c r="A23" s="3" t="s">
        <v>18</v>
      </c>
      <c r="B23" s="5">
        <f>SUM(B20:B21)</f>
        <v>41800313</v>
      </c>
      <c r="C23" s="5"/>
      <c r="D23" s="5">
        <f>SUM(D5:D21)</f>
        <v>41858369</v>
      </c>
      <c r="F23" s="12">
        <f>SUM(D23-B23)</f>
        <v>58056</v>
      </c>
    </row>
    <row r="24" spans="1:9" x14ac:dyDescent="0.2">
      <c r="A24" s="13"/>
      <c r="B24" s="5"/>
      <c r="C24" s="5"/>
      <c r="D24" s="5"/>
      <c r="F24" s="5"/>
      <c r="H24" s="5"/>
      <c r="I24" s="5"/>
    </row>
    <row r="25" spans="1:9" x14ac:dyDescent="0.2">
      <c r="B25" s="5"/>
      <c r="C25" s="5"/>
      <c r="D25" s="5"/>
      <c r="F25" s="5"/>
    </row>
    <row r="26" spans="1:9" x14ac:dyDescent="0.2">
      <c r="B26" s="5"/>
      <c r="C26" s="5"/>
      <c r="D26" s="5"/>
      <c r="F26" s="5"/>
    </row>
    <row r="27" spans="1:9" x14ac:dyDescent="0.2">
      <c r="A27" s="3" t="s">
        <v>19</v>
      </c>
      <c r="B27" s="5"/>
      <c r="C27" s="5"/>
      <c r="D27" s="5"/>
      <c r="F27" s="5"/>
    </row>
    <row r="28" spans="1:9" x14ac:dyDescent="0.2">
      <c r="B28" s="5"/>
      <c r="F28" s="5"/>
    </row>
    <row r="29" spans="1:9" x14ac:dyDescent="0.2">
      <c r="A29" t="s">
        <v>20</v>
      </c>
      <c r="B29" s="5">
        <v>6900000</v>
      </c>
      <c r="D29" s="5">
        <v>7958045</v>
      </c>
      <c r="F29" s="8"/>
      <c r="G29" s="7"/>
      <c r="H29" s="5"/>
    </row>
    <row r="30" spans="1:9" x14ac:dyDescent="0.2">
      <c r="A30" t="s">
        <v>5</v>
      </c>
      <c r="B30" s="8">
        <v>400000</v>
      </c>
      <c r="E30" s="5"/>
      <c r="F30" s="5"/>
    </row>
    <row r="31" spans="1:9" x14ac:dyDescent="0.2">
      <c r="A31" t="s">
        <v>21</v>
      </c>
      <c r="B31" s="5">
        <f>243000+672000</f>
        <v>915000</v>
      </c>
      <c r="F31" s="5"/>
    </row>
    <row r="32" spans="1:9" x14ac:dyDescent="0.2">
      <c r="B32" s="5"/>
      <c r="C32" s="5"/>
      <c r="D32" s="5"/>
      <c r="F32" s="5"/>
    </row>
    <row r="33" spans="1:16" x14ac:dyDescent="0.2">
      <c r="A33" t="s">
        <v>11</v>
      </c>
      <c r="B33" s="5">
        <v>30000</v>
      </c>
      <c r="C33" s="5"/>
      <c r="D33" s="5"/>
      <c r="F33" s="5"/>
    </row>
    <row r="34" spans="1:16" x14ac:dyDescent="0.2">
      <c r="B34" s="5"/>
      <c r="C34" s="5"/>
      <c r="D34" s="5"/>
      <c r="F34" s="5"/>
    </row>
    <row r="35" spans="1:16" x14ac:dyDescent="0.2">
      <c r="A35" t="s">
        <v>22</v>
      </c>
      <c r="B35" s="5">
        <v>300000</v>
      </c>
      <c r="C35" s="5"/>
      <c r="D35" s="5"/>
      <c r="F35" s="5"/>
    </row>
    <row r="36" spans="1:16" x14ac:dyDescent="0.2">
      <c r="B36" s="5"/>
      <c r="C36" s="5"/>
      <c r="D36" s="5"/>
      <c r="F36" s="5"/>
    </row>
    <row r="37" spans="1:16" x14ac:dyDescent="0.2">
      <c r="A37" t="s">
        <v>23</v>
      </c>
      <c r="B37" s="5">
        <v>60000</v>
      </c>
      <c r="C37" s="5"/>
      <c r="D37" s="5"/>
      <c r="F37" s="5"/>
    </row>
    <row r="38" spans="1:16" x14ac:dyDescent="0.2">
      <c r="B38" s="5"/>
      <c r="C38" s="5"/>
      <c r="D38" s="5"/>
      <c r="F38" s="5"/>
    </row>
    <row r="39" spans="1:16" x14ac:dyDescent="0.2">
      <c r="A39" t="s">
        <v>24</v>
      </c>
      <c r="B39" s="5">
        <v>30000</v>
      </c>
      <c r="C39" s="5"/>
      <c r="D39" s="5"/>
      <c r="F39" s="5"/>
    </row>
    <row r="40" spans="1:16" x14ac:dyDescent="0.2">
      <c r="B40" s="5"/>
      <c r="C40" s="5"/>
      <c r="D40" s="5"/>
      <c r="F40" s="5"/>
    </row>
    <row r="41" spans="1:16" x14ac:dyDescent="0.2">
      <c r="B41" s="5"/>
      <c r="C41" s="5"/>
      <c r="D41" s="5"/>
      <c r="F41" s="5"/>
    </row>
    <row r="42" spans="1:16" x14ac:dyDescent="0.2">
      <c r="A42" t="s">
        <v>25</v>
      </c>
      <c r="B42" s="5">
        <f>B62</f>
        <v>673160</v>
      </c>
      <c r="C42" s="5"/>
      <c r="D42" s="5">
        <v>1679865</v>
      </c>
      <c r="F42" s="5"/>
      <c r="P42" s="5"/>
    </row>
    <row r="43" spans="1:16" x14ac:dyDescent="0.2">
      <c r="A43" t="s">
        <v>26</v>
      </c>
      <c r="B43" s="5">
        <v>-6488726</v>
      </c>
      <c r="D43" s="5">
        <v>-6488726</v>
      </c>
      <c r="F43" s="5"/>
      <c r="P43" s="5"/>
    </row>
    <row r="44" spans="1:16" x14ac:dyDescent="0.2">
      <c r="B44" s="14"/>
      <c r="C44" s="5"/>
      <c r="F44" s="5"/>
    </row>
    <row r="45" spans="1:16" x14ac:dyDescent="0.2">
      <c r="A45" s="3" t="s">
        <v>27</v>
      </c>
      <c r="B45" s="14">
        <f>SUM(B29:B44)</f>
        <v>2819434</v>
      </c>
      <c r="C45" s="5"/>
      <c r="D45" s="15">
        <f>SUM(D29:D44)</f>
        <v>3149184</v>
      </c>
      <c r="F45" s="12">
        <f>D45-B45</f>
        <v>329750</v>
      </c>
    </row>
    <row r="46" spans="1:16" x14ac:dyDescent="0.2">
      <c r="A46" s="13"/>
      <c r="B46" s="5"/>
      <c r="C46" s="5"/>
      <c r="F46" s="5"/>
      <c r="H46" s="16"/>
    </row>
    <row r="47" spans="1:16" x14ac:dyDescent="0.2">
      <c r="B47" s="5"/>
      <c r="C47" s="5"/>
      <c r="D47" s="5"/>
      <c r="F47" s="5"/>
    </row>
    <row r="48" spans="1:16" x14ac:dyDescent="0.2">
      <c r="B48" s="5"/>
      <c r="C48" s="5"/>
      <c r="D48" s="5"/>
      <c r="F48" s="5"/>
    </row>
    <row r="49" spans="1:13" x14ac:dyDescent="0.2">
      <c r="A49" s="3" t="s">
        <v>28</v>
      </c>
      <c r="B49" s="5"/>
      <c r="C49" s="5"/>
      <c r="D49" s="5"/>
      <c r="F49" s="5"/>
    </row>
    <row r="50" spans="1:13" x14ac:dyDescent="0.2">
      <c r="B50" s="5"/>
      <c r="C50" s="5"/>
      <c r="D50" s="5"/>
      <c r="F50" s="5"/>
    </row>
    <row r="51" spans="1:13" x14ac:dyDescent="0.2">
      <c r="A51" t="s">
        <v>20</v>
      </c>
      <c r="B51" s="5">
        <v>9617731</v>
      </c>
      <c r="C51" s="5"/>
      <c r="D51" s="5">
        <f>'[1]Tildelt fra CDS'!M46</f>
        <v>22285402.43</v>
      </c>
      <c r="F51" s="5"/>
    </row>
    <row r="52" spans="1:13" x14ac:dyDescent="0.2">
      <c r="A52" t="s">
        <v>29</v>
      </c>
      <c r="B52" s="5">
        <v>2101376</v>
      </c>
      <c r="C52" s="5"/>
      <c r="D52" s="5"/>
      <c r="F52" s="5"/>
    </row>
    <row r="53" spans="1:13" x14ac:dyDescent="0.2">
      <c r="A53" t="s">
        <v>30</v>
      </c>
      <c r="B53" s="14">
        <v>500000</v>
      </c>
      <c r="C53" s="5"/>
      <c r="D53" s="5"/>
      <c r="F53" s="5"/>
    </row>
    <row r="54" spans="1:13" x14ac:dyDescent="0.2">
      <c r="B54" s="5">
        <f>SUM(B51:B53)</f>
        <v>12219107</v>
      </c>
      <c r="C54" s="5"/>
      <c r="D54" s="5"/>
      <c r="F54" s="5"/>
    </row>
    <row r="55" spans="1:13" x14ac:dyDescent="0.2">
      <c r="B55" s="5"/>
      <c r="C55" s="5"/>
      <c r="D55" s="5"/>
      <c r="F55" s="5"/>
    </row>
    <row r="56" spans="1:13" x14ac:dyDescent="0.2">
      <c r="A56" t="s">
        <v>31</v>
      </c>
      <c r="B56" s="5">
        <v>10173252</v>
      </c>
      <c r="C56" s="5"/>
      <c r="D56" s="8"/>
      <c r="F56" s="5"/>
      <c r="K56" s="17"/>
      <c r="L56" s="5"/>
      <c r="M56" s="5"/>
    </row>
    <row r="57" spans="1:13" x14ac:dyDescent="0.2">
      <c r="A57" t="s">
        <v>32</v>
      </c>
      <c r="B57" s="5">
        <v>-2538622</v>
      </c>
      <c r="C57" s="5"/>
      <c r="D57" s="8"/>
      <c r="F57" s="5"/>
      <c r="K57" s="17"/>
      <c r="L57" s="5"/>
      <c r="M57" s="5"/>
    </row>
    <row r="58" spans="1:13" x14ac:dyDescent="0.2">
      <c r="B58" s="5"/>
      <c r="C58" s="5"/>
      <c r="D58" s="5"/>
      <c r="F58" s="5"/>
      <c r="K58" s="17"/>
      <c r="L58" s="5"/>
      <c r="M58" s="5"/>
    </row>
    <row r="59" spans="1:13" x14ac:dyDescent="0.2">
      <c r="A59" t="s">
        <v>33</v>
      </c>
      <c r="B59" s="5">
        <v>1937808</v>
      </c>
      <c r="C59" s="5"/>
      <c r="D59" s="5"/>
      <c r="F59" s="5"/>
      <c r="K59" s="17"/>
      <c r="L59" s="5"/>
      <c r="M59" s="24"/>
    </row>
    <row r="60" spans="1:13" x14ac:dyDescent="0.2">
      <c r="B60" s="5"/>
      <c r="C60" s="5"/>
      <c r="D60" s="5"/>
      <c r="F60" s="5"/>
      <c r="M60" s="18"/>
    </row>
    <row r="61" spans="1:13" x14ac:dyDescent="0.2">
      <c r="A61" t="s">
        <v>34</v>
      </c>
      <c r="B61" s="5">
        <v>1352572</v>
      </c>
      <c r="C61" s="5"/>
      <c r="D61" s="5"/>
      <c r="F61" s="5"/>
      <c r="M61" s="5"/>
    </row>
    <row r="62" spans="1:13" x14ac:dyDescent="0.2">
      <c r="A62" t="s">
        <v>35</v>
      </c>
      <c r="B62" s="5">
        <v>673160</v>
      </c>
      <c r="C62" s="5"/>
      <c r="D62" s="5"/>
      <c r="F62" s="5"/>
      <c r="K62" s="19"/>
      <c r="L62" s="5"/>
    </row>
    <row r="63" spans="1:13" x14ac:dyDescent="0.2">
      <c r="A63" s="3" t="s">
        <v>36</v>
      </c>
      <c r="B63" s="14">
        <f>SUM(B54:B62)</f>
        <v>23817277</v>
      </c>
      <c r="C63" s="14">
        <f>SUM(C51:C62)</f>
        <v>0</v>
      </c>
      <c r="D63" s="14">
        <f>SUM(D51:D62)</f>
        <v>22285402.43</v>
      </c>
      <c r="F63" s="5"/>
    </row>
    <row r="64" spans="1:13" x14ac:dyDescent="0.2">
      <c r="A64" s="13" t="s">
        <v>37</v>
      </c>
      <c r="B64" s="20">
        <f>SUM(D63-B63)</f>
        <v>-1531874.5700000003</v>
      </c>
      <c r="C64" s="5"/>
      <c r="D64" s="5"/>
      <c r="F64" s="21">
        <f>B64</f>
        <v>-1531874.5700000003</v>
      </c>
      <c r="K64" s="19"/>
      <c r="L64" s="5"/>
    </row>
    <row r="65" spans="1:12" x14ac:dyDescent="0.2">
      <c r="A65" s="13"/>
      <c r="B65" s="22"/>
      <c r="C65" s="5"/>
      <c r="D65" s="5"/>
      <c r="F65" s="5"/>
      <c r="H65" s="5"/>
      <c r="K65" s="19"/>
      <c r="L65" s="5"/>
    </row>
    <row r="66" spans="1:12" x14ac:dyDescent="0.2">
      <c r="B66" s="5">
        <v>0</v>
      </c>
      <c r="C66" s="5"/>
      <c r="D66" s="5"/>
      <c r="F66" s="5"/>
    </row>
    <row r="67" spans="1:12" x14ac:dyDescent="0.2">
      <c r="B67" s="5">
        <v>0</v>
      </c>
      <c r="C67" s="5"/>
      <c r="D67" s="5"/>
      <c r="F67" s="5"/>
    </row>
    <row r="68" spans="1:12" x14ac:dyDescent="0.2">
      <c r="B68" s="5"/>
      <c r="C68" s="5"/>
      <c r="D68" s="5"/>
      <c r="F68" s="5"/>
    </row>
    <row r="69" spans="1:12" x14ac:dyDescent="0.2">
      <c r="B69" s="5"/>
      <c r="C69" s="5"/>
      <c r="D69" s="5"/>
      <c r="F69" s="8"/>
      <c r="G69" s="7"/>
      <c r="H69" s="7"/>
      <c r="I69" s="7"/>
    </row>
    <row r="70" spans="1:12" x14ac:dyDescent="0.2">
      <c r="B70" s="5"/>
      <c r="C70" s="5"/>
      <c r="D70" s="5"/>
      <c r="F70" s="5"/>
      <c r="H70" s="5"/>
    </row>
    <row r="71" spans="1:12" x14ac:dyDescent="0.2">
      <c r="B71" s="5"/>
      <c r="C71" s="5"/>
      <c r="D71" s="5"/>
      <c r="F71" s="5"/>
      <c r="H71" s="5"/>
    </row>
    <row r="72" spans="1:12" x14ac:dyDescent="0.2">
      <c r="B72" s="5"/>
      <c r="C72" s="5"/>
      <c r="D72" s="5"/>
      <c r="F72" s="5"/>
      <c r="H72" s="5"/>
    </row>
    <row r="73" spans="1:12" x14ac:dyDescent="0.2">
      <c r="B73" s="5"/>
      <c r="C73" s="5"/>
      <c r="D73" s="5"/>
      <c r="F73" s="5"/>
      <c r="H73" s="18"/>
    </row>
    <row r="74" spans="1:12" x14ac:dyDescent="0.2">
      <c r="B74" s="5"/>
      <c r="C74" s="5"/>
      <c r="D74" s="5"/>
      <c r="F74" s="5"/>
      <c r="H74" s="5"/>
    </row>
    <row r="75" spans="1:12" x14ac:dyDescent="0.2">
      <c r="F75" s="5"/>
      <c r="H75" s="5"/>
    </row>
    <row r="76" spans="1:12" x14ac:dyDescent="0.2">
      <c r="F76" s="5"/>
    </row>
    <row r="77" spans="1:12" x14ac:dyDescent="0.2">
      <c r="F77" s="5"/>
    </row>
    <row r="78" spans="1:12" x14ac:dyDescent="0.2">
      <c r="B78" s="5"/>
      <c r="F78" s="5"/>
    </row>
    <row r="79" spans="1:12" x14ac:dyDescent="0.2">
      <c r="B79" s="5"/>
      <c r="F79" s="5"/>
    </row>
    <row r="80" spans="1:12" x14ac:dyDescent="0.2">
      <c r="B80" s="24"/>
      <c r="F80" s="5"/>
    </row>
    <row r="81" spans="2:6" x14ac:dyDescent="0.2">
      <c r="B81" s="5"/>
      <c r="F81" s="5"/>
    </row>
    <row r="82" spans="2:6" x14ac:dyDescent="0.2">
      <c r="F82" s="5"/>
    </row>
    <row r="83" spans="2:6" x14ac:dyDescent="0.2">
      <c r="F83" s="5"/>
    </row>
    <row r="84" spans="2:6" x14ac:dyDescent="0.2">
      <c r="F84" s="5"/>
    </row>
    <row r="85" spans="2:6" x14ac:dyDescent="0.2">
      <c r="F85" s="5"/>
    </row>
    <row r="86" spans="2:6" x14ac:dyDescent="0.2">
      <c r="F86" s="5"/>
    </row>
    <row r="87" spans="2:6" x14ac:dyDescent="0.2">
      <c r="F87" s="5"/>
    </row>
    <row r="88" spans="2:6" x14ac:dyDescent="0.2">
      <c r="F88" s="5"/>
    </row>
    <row r="89" spans="2:6" x14ac:dyDescent="0.2">
      <c r="F89" s="5"/>
    </row>
    <row r="90" spans="2:6" x14ac:dyDescent="0.2">
      <c r="F90" s="5"/>
    </row>
    <row r="91" spans="2:6" x14ac:dyDescent="0.2">
      <c r="F91" s="5"/>
    </row>
    <row r="92" spans="2:6" x14ac:dyDescent="0.2">
      <c r="F92" s="5"/>
    </row>
    <row r="93" spans="2:6" x14ac:dyDescent="0.2">
      <c r="F93" s="5"/>
    </row>
    <row r="94" spans="2:6" x14ac:dyDescent="0.2">
      <c r="F94" s="5"/>
    </row>
    <row r="95" spans="2:6" x14ac:dyDescent="0.2">
      <c r="F95" s="5"/>
    </row>
    <row r="96" spans="2:6" x14ac:dyDescent="0.2">
      <c r="F96" s="5"/>
    </row>
    <row r="97" spans="6:6" x14ac:dyDescent="0.2">
      <c r="F97" s="5"/>
    </row>
    <row r="98" spans="6:6" x14ac:dyDescent="0.2">
      <c r="F98" s="5"/>
    </row>
    <row r="99" spans="6:6" x14ac:dyDescent="0.2">
      <c r="F99" s="5"/>
    </row>
    <row r="100" spans="6:6" x14ac:dyDescent="0.2">
      <c r="F100" s="5"/>
    </row>
    <row r="101" spans="6:6" x14ac:dyDescent="0.2">
      <c r="F101" s="5"/>
    </row>
    <row r="102" spans="6:6" x14ac:dyDescent="0.2">
      <c r="F102" s="5"/>
    </row>
    <row r="103" spans="6:6" x14ac:dyDescent="0.2">
      <c r="F103" s="5"/>
    </row>
    <row r="104" spans="6:6" x14ac:dyDescent="0.2">
      <c r="F104" s="5"/>
    </row>
    <row r="105" spans="6:6" x14ac:dyDescent="0.2">
      <c r="F105" s="5"/>
    </row>
    <row r="106" spans="6:6" x14ac:dyDescent="0.2">
      <c r="F106" s="5"/>
    </row>
    <row r="107" spans="6:6" x14ac:dyDescent="0.2">
      <c r="F107" s="5"/>
    </row>
    <row r="108" spans="6:6" x14ac:dyDescent="0.2">
      <c r="F108" s="5"/>
    </row>
    <row r="109" spans="6:6" x14ac:dyDescent="0.2">
      <c r="F109" s="5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A7D0C-DE43-4870-A698-D91D14C50ED2}">
  <dimension ref="A1:P106"/>
  <sheetViews>
    <sheetView tabSelected="1" topLeftCell="A22" workbookViewId="0">
      <selection activeCell="F20" sqref="F20"/>
    </sheetView>
  </sheetViews>
  <sheetFormatPr defaultRowHeight="12.75" x14ac:dyDescent="0.2"/>
  <cols>
    <col min="1" max="1" width="52" customWidth="1"/>
    <col min="2" max="2" width="14" customWidth="1"/>
    <col min="3" max="3" width="2.85546875" customWidth="1"/>
    <col min="4" max="4" width="13.28515625" customWidth="1"/>
    <col min="5" max="5" width="2.85546875" customWidth="1"/>
    <col min="6" max="6" width="13.28515625" customWidth="1"/>
    <col min="7" max="7" width="3.5703125" customWidth="1"/>
    <col min="8" max="8" width="13.42578125" customWidth="1"/>
    <col min="9" max="9" width="6.7109375" customWidth="1"/>
    <col min="10" max="10" width="23" customWidth="1"/>
    <col min="11" max="11" width="6.5703125" customWidth="1"/>
    <col min="12" max="12" width="30.140625" customWidth="1"/>
    <col min="13" max="13" width="13.7109375" customWidth="1"/>
    <col min="14" max="14" width="16.7109375" bestFit="1" customWidth="1"/>
    <col min="15" max="15" width="12.85546875" customWidth="1"/>
    <col min="16" max="16" width="11.42578125" customWidth="1"/>
  </cols>
  <sheetData>
    <row r="1" spans="1:14" ht="24.75" x14ac:dyDescent="0.3">
      <c r="A1" s="1" t="s">
        <v>0</v>
      </c>
    </row>
    <row r="2" spans="1:14" ht="18" x14ac:dyDescent="0.25">
      <c r="A2" s="2"/>
      <c r="B2" s="31" t="s">
        <v>38</v>
      </c>
    </row>
    <row r="3" spans="1:14" ht="51" x14ac:dyDescent="0.2">
      <c r="A3" s="3" t="s">
        <v>1</v>
      </c>
      <c r="B3" s="4" t="s">
        <v>2</v>
      </c>
      <c r="C3" s="4"/>
      <c r="D3" s="4" t="s">
        <v>3</v>
      </c>
      <c r="E3" s="3"/>
      <c r="F3" s="4"/>
      <c r="H3" s="3" t="s">
        <v>44</v>
      </c>
    </row>
    <row r="4" spans="1:14" x14ac:dyDescent="0.2">
      <c r="F4" s="5"/>
    </row>
    <row r="5" spans="1:14" x14ac:dyDescent="0.2">
      <c r="A5" t="s">
        <v>4</v>
      </c>
      <c r="B5" s="5">
        <f>SUM([1]Budgetfordeling!B5)/12*5</f>
        <v>12912895.833333332</v>
      </c>
      <c r="C5" s="5"/>
      <c r="D5" s="5">
        <f>37419186/12*5</f>
        <v>15591327.5</v>
      </c>
      <c r="F5" s="5"/>
      <c r="H5" s="6"/>
      <c r="I5" s="5"/>
      <c r="N5" s="6"/>
    </row>
    <row r="6" spans="1:14" x14ac:dyDescent="0.2">
      <c r="A6" s="7" t="s">
        <v>39</v>
      </c>
      <c r="B6" s="5">
        <f>SUM([1]Budgetfordeling!B6)/12*5</f>
        <v>0</v>
      </c>
      <c r="C6" s="8"/>
      <c r="D6" s="8"/>
      <c r="F6" s="5"/>
      <c r="H6" s="6"/>
      <c r="I6" s="5"/>
      <c r="N6" s="6"/>
    </row>
    <row r="7" spans="1:14" x14ac:dyDescent="0.2">
      <c r="A7" t="s">
        <v>5</v>
      </c>
      <c r="B7" s="5">
        <f>SUM([1]Budgetfordeling!B7)/12*5</f>
        <v>583333.33333333337</v>
      </c>
      <c r="C7" s="5"/>
      <c r="D7" s="5"/>
      <c r="F7" s="5"/>
      <c r="N7" s="6"/>
    </row>
    <row r="8" spans="1:14" ht="15" x14ac:dyDescent="0.25">
      <c r="A8" t="s">
        <v>6</v>
      </c>
      <c r="B8" s="5">
        <f>SUM([1]Budgetfordeling!B8)/12*5</f>
        <v>1182500</v>
      </c>
      <c r="C8" s="5"/>
      <c r="D8" s="5">
        <f>(3714824-715000)/12*5</f>
        <v>1249926.6666666667</v>
      </c>
      <c r="F8" s="5"/>
      <c r="L8" s="9"/>
      <c r="N8" s="6"/>
    </row>
    <row r="9" spans="1:14" x14ac:dyDescent="0.2">
      <c r="A9" t="s">
        <v>7</v>
      </c>
      <c r="B9" s="5">
        <f>SUM([1]Budgetfordeling!B9)/12*5</f>
        <v>599732.91666666663</v>
      </c>
      <c r="D9" s="5">
        <f>1439359/12*5</f>
        <v>599732.91666666663</v>
      </c>
    </row>
    <row r="10" spans="1:14" ht="15" x14ac:dyDescent="0.25">
      <c r="A10" t="s">
        <v>8</v>
      </c>
      <c r="B10" s="5">
        <f>SUM([1]Budgetfordeling!B10)/12*5</f>
        <v>107843.33333333334</v>
      </c>
      <c r="D10" s="5"/>
      <c r="L10" s="10"/>
    </row>
    <row r="11" spans="1:14" x14ac:dyDescent="0.2">
      <c r="A11" t="s">
        <v>40</v>
      </c>
      <c r="B11" s="5">
        <f>SUM([1]Budgetfordeling!B11)/12*5</f>
        <v>-41666.666666666672</v>
      </c>
      <c r="D11" s="5"/>
    </row>
    <row r="12" spans="1:14" x14ac:dyDescent="0.2">
      <c r="A12" t="s">
        <v>10</v>
      </c>
      <c r="B12" s="5">
        <f>SUM([1]Budgetfordeling!B12)/12*5</f>
        <v>208333.33333333331</v>
      </c>
      <c r="C12" s="5"/>
      <c r="D12" s="5"/>
      <c r="F12" s="5"/>
      <c r="N12" s="6"/>
    </row>
    <row r="13" spans="1:14" x14ac:dyDescent="0.2">
      <c r="B13" s="5">
        <f>SUM([1]Budgetfordeling!B13)/12*5</f>
        <v>0</v>
      </c>
    </row>
    <row r="14" spans="1:14" x14ac:dyDescent="0.2">
      <c r="A14" t="s">
        <v>11</v>
      </c>
      <c r="B14" s="5">
        <f>SUM([1]Budgetfordeling!B14)/12*5</f>
        <v>52083.333333333328</v>
      </c>
      <c r="C14" s="5"/>
      <c r="D14" s="5"/>
      <c r="F14" s="5"/>
      <c r="N14" s="6"/>
    </row>
    <row r="15" spans="1:14" x14ac:dyDescent="0.2">
      <c r="B15" s="5">
        <f>SUM([1]Budgetfordeling!B15)/12*5</f>
        <v>0</v>
      </c>
    </row>
    <row r="16" spans="1:14" x14ac:dyDescent="0.2">
      <c r="A16" t="s">
        <v>12</v>
      </c>
      <c r="B16" s="5">
        <f>SUM([1]Budgetfordeling!B16)/12*5</f>
        <v>583333.33333333337</v>
      </c>
      <c r="C16" s="5"/>
      <c r="D16" s="5"/>
      <c r="F16" s="5"/>
      <c r="N16" s="6"/>
    </row>
    <row r="17" spans="1:9" x14ac:dyDescent="0.2">
      <c r="A17" t="s">
        <v>13</v>
      </c>
      <c r="B17" s="5">
        <f>SUM([1]Budgetfordeling!B17)/12*5</f>
        <v>208333.33333333331</v>
      </c>
      <c r="C17" s="5"/>
      <c r="D17" s="5"/>
      <c r="F17" s="5"/>
    </row>
    <row r="18" spans="1:9" x14ac:dyDescent="0.2">
      <c r="A18" t="s">
        <v>41</v>
      </c>
      <c r="B18" s="5">
        <f>SUM([1]Budgetfordeling!B18)/12*5</f>
        <v>104166.66666666666</v>
      </c>
      <c r="C18" s="5"/>
      <c r="D18" s="5"/>
      <c r="F18" s="5"/>
    </row>
    <row r="19" spans="1:9" x14ac:dyDescent="0.2">
      <c r="A19" t="s">
        <v>15</v>
      </c>
      <c r="B19" s="14">
        <f>SUM([1]Budgetfordeling!B19)/12*5</f>
        <v>197916.66666666669</v>
      </c>
      <c r="C19" s="14"/>
      <c r="D19" s="14"/>
      <c r="F19" s="5"/>
    </row>
    <row r="20" spans="1:9" x14ac:dyDescent="0.2">
      <c r="A20" t="s">
        <v>16</v>
      </c>
      <c r="B20" s="5">
        <f>SUM([1]Budgetfordeling!B21)/12*5</f>
        <v>16698805.416666668</v>
      </c>
      <c r="C20" s="5"/>
      <c r="D20" s="5"/>
      <c r="F20" s="5"/>
    </row>
    <row r="21" spans="1:9" x14ac:dyDescent="0.2">
      <c r="A21" t="s">
        <v>17</v>
      </c>
      <c r="B21" s="14">
        <f>SUM([1]Budgetfordeling!B22)/12*5</f>
        <v>717991.66666666674</v>
      </c>
      <c r="C21" s="14"/>
      <c r="D21" s="14"/>
      <c r="F21" s="5"/>
    </row>
    <row r="22" spans="1:9" x14ac:dyDescent="0.2">
      <c r="A22" s="7"/>
      <c r="B22" s="5"/>
      <c r="C22" s="5"/>
      <c r="D22" s="5"/>
      <c r="F22" s="5"/>
    </row>
    <row r="23" spans="1:9" x14ac:dyDescent="0.2">
      <c r="A23" s="3" t="s">
        <v>18</v>
      </c>
      <c r="B23" s="28">
        <f>SUM(B20:B21)</f>
        <v>17416797.083333336</v>
      </c>
      <c r="C23" s="28"/>
      <c r="D23" s="28">
        <f>SUM(D5:D21)</f>
        <v>17440987.083333336</v>
      </c>
      <c r="E23" s="27"/>
      <c r="F23" s="30">
        <f>SUM(D23-B23)</f>
        <v>24190</v>
      </c>
    </row>
    <row r="24" spans="1:9" x14ac:dyDescent="0.2">
      <c r="A24" s="13"/>
      <c r="B24" s="5"/>
      <c r="C24" s="5"/>
      <c r="D24" s="5"/>
      <c r="F24" s="5"/>
      <c r="H24" s="5"/>
      <c r="I24" s="5"/>
    </row>
    <row r="25" spans="1:9" x14ac:dyDescent="0.2">
      <c r="B25" s="5"/>
      <c r="C25" s="5"/>
      <c r="D25" s="5"/>
      <c r="F25" s="5"/>
    </row>
    <row r="26" spans="1:9" x14ac:dyDescent="0.2">
      <c r="B26" s="5"/>
      <c r="C26" s="5"/>
      <c r="D26" s="5"/>
      <c r="F26" s="5"/>
    </row>
    <row r="27" spans="1:9" x14ac:dyDescent="0.2">
      <c r="A27" s="3" t="s">
        <v>19</v>
      </c>
      <c r="B27" s="5"/>
      <c r="C27" s="5"/>
      <c r="D27" s="5"/>
      <c r="F27" s="5"/>
    </row>
    <row r="28" spans="1:9" x14ac:dyDescent="0.2">
      <c r="B28" s="5"/>
      <c r="F28" s="5"/>
    </row>
    <row r="29" spans="1:9" x14ac:dyDescent="0.2">
      <c r="A29" t="s">
        <v>20</v>
      </c>
      <c r="B29" s="5">
        <f>'Budget 23.24'!B29/12*5</f>
        <v>2875000</v>
      </c>
      <c r="D29" s="5">
        <f>7958045/12*5</f>
        <v>3315852.083333333</v>
      </c>
      <c r="F29" s="8"/>
      <c r="G29" s="7"/>
      <c r="H29" s="5"/>
    </row>
    <row r="30" spans="1:9" x14ac:dyDescent="0.2">
      <c r="A30" t="s">
        <v>5</v>
      </c>
      <c r="B30" s="5">
        <f>400000/12*5</f>
        <v>166666.66666666669</v>
      </c>
      <c r="E30" s="5"/>
      <c r="F30" s="5"/>
    </row>
    <row r="31" spans="1:9" x14ac:dyDescent="0.2">
      <c r="A31" t="s">
        <v>42</v>
      </c>
      <c r="B31" s="5">
        <f>SUM([1]Budgetfordeling!B32)/12*5</f>
        <v>381250</v>
      </c>
      <c r="F31" s="5"/>
    </row>
    <row r="32" spans="1:9" x14ac:dyDescent="0.2">
      <c r="B32" s="5"/>
      <c r="C32" s="5"/>
      <c r="D32" s="5"/>
      <c r="F32" s="5"/>
    </row>
    <row r="33" spans="1:16" x14ac:dyDescent="0.2">
      <c r="A33" t="s">
        <v>11</v>
      </c>
      <c r="B33" s="5">
        <f>SUM([1]Budgetfordeling!B34)/12*5</f>
        <v>12500</v>
      </c>
      <c r="C33" s="5"/>
      <c r="D33" s="5"/>
      <c r="F33" s="5"/>
    </row>
    <row r="34" spans="1:16" x14ac:dyDescent="0.2">
      <c r="B34" s="5"/>
      <c r="C34" s="5"/>
      <c r="D34" s="5"/>
      <c r="F34" s="5"/>
    </row>
    <row r="35" spans="1:16" x14ac:dyDescent="0.2">
      <c r="A35" t="s">
        <v>22</v>
      </c>
      <c r="B35" s="5">
        <f>SUM([1]Budgetfordeling!B36)/12*5</f>
        <v>125000</v>
      </c>
      <c r="C35" s="5"/>
      <c r="D35" s="5"/>
      <c r="F35" s="5"/>
    </row>
    <row r="36" spans="1:16" x14ac:dyDescent="0.2">
      <c r="B36" s="5"/>
      <c r="C36" s="5"/>
      <c r="D36" s="5"/>
      <c r="F36" s="5"/>
    </row>
    <row r="37" spans="1:16" x14ac:dyDescent="0.2">
      <c r="A37" t="s">
        <v>23</v>
      </c>
      <c r="B37" s="5">
        <f>SUM([1]Budgetfordeling!B38)/12*5</f>
        <v>25000</v>
      </c>
      <c r="C37" s="5"/>
      <c r="D37" s="5"/>
      <c r="F37" s="5"/>
    </row>
    <row r="38" spans="1:16" x14ac:dyDescent="0.2">
      <c r="B38" s="5"/>
      <c r="C38" s="5"/>
      <c r="D38" s="5"/>
      <c r="F38" s="5"/>
    </row>
    <row r="39" spans="1:16" x14ac:dyDescent="0.2">
      <c r="A39" t="s">
        <v>24</v>
      </c>
      <c r="B39" s="5">
        <f>SUM([1]Budgetfordeling!B40)/12*5</f>
        <v>12500</v>
      </c>
      <c r="C39" s="5"/>
      <c r="D39" s="5"/>
      <c r="F39" s="5"/>
    </row>
    <row r="40" spans="1:16" x14ac:dyDescent="0.2">
      <c r="B40" s="5"/>
      <c r="C40" s="5"/>
      <c r="D40" s="5"/>
      <c r="F40" s="5"/>
    </row>
    <row r="41" spans="1:16" x14ac:dyDescent="0.2">
      <c r="B41" s="5"/>
      <c r="C41" s="5"/>
      <c r="D41" s="5"/>
      <c r="F41" s="5"/>
    </row>
    <row r="42" spans="1:16" x14ac:dyDescent="0.2">
      <c r="A42" t="s">
        <v>25</v>
      </c>
      <c r="B42" s="5">
        <f>SUM([1]Budgetfordeling!B43)/12*5</f>
        <v>280483.1944444445</v>
      </c>
      <c r="C42" s="5"/>
      <c r="D42" s="5">
        <f>[1]Budgetfordeling!$D$43/12*5</f>
        <v>699943.75</v>
      </c>
      <c r="F42" s="5"/>
      <c r="P42" s="5"/>
    </row>
    <row r="43" spans="1:16" x14ac:dyDescent="0.2">
      <c r="A43" t="s">
        <v>26</v>
      </c>
      <c r="B43" s="14">
        <f>SUM([1]Budgetfordeling!B44)/12*5</f>
        <v>-2703635.833333333</v>
      </c>
      <c r="C43" s="25"/>
      <c r="D43" s="14">
        <f>-6488726/12*5</f>
        <v>-2703635.833333333</v>
      </c>
      <c r="F43" s="5"/>
      <c r="P43" s="5"/>
    </row>
    <row r="44" spans="1:16" x14ac:dyDescent="0.2">
      <c r="C44" s="5"/>
      <c r="F44" s="5"/>
    </row>
    <row r="45" spans="1:16" x14ac:dyDescent="0.2">
      <c r="A45" s="3" t="s">
        <v>27</v>
      </c>
      <c r="B45" s="28">
        <f>SUM(B29:B44)</f>
        <v>1174764.027777778</v>
      </c>
      <c r="C45" s="28"/>
      <c r="D45" s="28">
        <f>SUM(D29:D44)</f>
        <v>1312160</v>
      </c>
      <c r="E45" s="27"/>
      <c r="F45" s="30">
        <f>SUM(D45-B45)</f>
        <v>137395.97222222202</v>
      </c>
    </row>
    <row r="46" spans="1:16" x14ac:dyDescent="0.2">
      <c r="A46" s="13"/>
      <c r="C46" s="5"/>
      <c r="F46" s="5"/>
      <c r="H46" s="5"/>
    </row>
    <row r="47" spans="1:16" x14ac:dyDescent="0.2">
      <c r="B47" s="5"/>
      <c r="C47" s="5"/>
      <c r="D47" s="5"/>
      <c r="F47" s="5"/>
    </row>
    <row r="48" spans="1:16" x14ac:dyDescent="0.2">
      <c r="B48" s="5"/>
      <c r="C48" s="5"/>
      <c r="D48" s="5"/>
      <c r="F48" s="5"/>
    </row>
    <row r="49" spans="1:13" x14ac:dyDescent="0.2">
      <c r="A49" s="3" t="s">
        <v>28</v>
      </c>
      <c r="B49" s="5"/>
      <c r="C49" s="5"/>
      <c r="D49" s="5"/>
      <c r="F49" s="5"/>
    </row>
    <row r="50" spans="1:13" x14ac:dyDescent="0.2">
      <c r="B50" s="5"/>
      <c r="C50" s="5"/>
      <c r="D50" s="5"/>
      <c r="F50" s="5"/>
    </row>
    <row r="51" spans="1:13" x14ac:dyDescent="0.2">
      <c r="A51" t="s">
        <v>20</v>
      </c>
      <c r="B51" s="5">
        <f>SUM([1]Budgetfordeling!B52)/12*5</f>
        <v>4007387.833333334</v>
      </c>
      <c r="C51" s="5"/>
      <c r="D51" s="5">
        <f>'[1]Tildelt fra CDS'!M46/12*5</f>
        <v>9285584.3458333332</v>
      </c>
      <c r="F51" s="5"/>
    </row>
    <row r="52" spans="1:13" x14ac:dyDescent="0.2">
      <c r="A52" t="s">
        <v>29</v>
      </c>
      <c r="B52" s="5">
        <f>SUM([1]Budgetfordeling!B53)/12*5</f>
        <v>875573.53333333321</v>
      </c>
      <c r="C52" s="5"/>
      <c r="D52" s="5"/>
      <c r="F52" s="5"/>
    </row>
    <row r="53" spans="1:13" x14ac:dyDescent="0.2">
      <c r="A53" t="s">
        <v>43</v>
      </c>
      <c r="B53" s="5">
        <f>SUM([1]Budgetfordeling!B54)/12*5</f>
        <v>208333.33333333331</v>
      </c>
      <c r="C53" s="5"/>
      <c r="D53" s="5"/>
      <c r="F53" s="5"/>
    </row>
    <row r="54" spans="1:13" x14ac:dyDescent="0.2">
      <c r="B54" s="5">
        <f>SUM([1]Budgetfordeling!B55)/12*5</f>
        <v>5091294.7</v>
      </c>
      <c r="C54" s="5"/>
      <c r="D54" s="5"/>
      <c r="F54" s="5"/>
    </row>
    <row r="55" spans="1:13" x14ac:dyDescent="0.2">
      <c r="B55" s="5">
        <f>SUM([1]Budgetfordeling!B56)/12*5</f>
        <v>0</v>
      </c>
      <c r="C55" s="5"/>
      <c r="D55" s="5"/>
      <c r="F55" s="5"/>
    </row>
    <row r="56" spans="1:13" x14ac:dyDescent="0.2">
      <c r="A56" t="s">
        <v>31</v>
      </c>
      <c r="B56" s="5">
        <f>SUM([1]Budgetfordeling!B57)/12*5</f>
        <v>4238855</v>
      </c>
      <c r="C56" s="5"/>
      <c r="D56" s="8"/>
      <c r="F56" s="5"/>
      <c r="K56" s="17"/>
      <c r="L56" s="5"/>
      <c r="M56" s="5"/>
    </row>
    <row r="57" spans="1:13" x14ac:dyDescent="0.2">
      <c r="A57" t="s">
        <v>32</v>
      </c>
      <c r="B57" s="5">
        <f>SUM([1]Budgetfordeling!B58)/12*5</f>
        <v>-1057759.1666666667</v>
      </c>
      <c r="C57" s="5"/>
      <c r="D57" s="8"/>
      <c r="F57" s="5"/>
      <c r="K57" s="17"/>
      <c r="L57" s="5"/>
      <c r="M57" s="5"/>
    </row>
    <row r="58" spans="1:13" x14ac:dyDescent="0.2">
      <c r="B58" s="5">
        <f>SUM([1]Budgetfordeling!B59)/12*5</f>
        <v>0</v>
      </c>
      <c r="C58" s="5"/>
      <c r="D58" s="5"/>
      <c r="F58" s="5"/>
      <c r="K58" s="17"/>
      <c r="L58" s="5"/>
      <c r="M58" s="24"/>
    </row>
    <row r="59" spans="1:13" x14ac:dyDescent="0.2">
      <c r="A59" t="s">
        <v>33</v>
      </c>
      <c r="B59" s="5">
        <f>SUM([1]Budgetfordeling!B60)/12*5</f>
        <v>807420</v>
      </c>
      <c r="C59" s="5"/>
      <c r="D59" s="5"/>
      <c r="F59" s="5"/>
      <c r="K59" s="17"/>
      <c r="L59" s="5"/>
      <c r="M59" s="24"/>
    </row>
    <row r="60" spans="1:13" x14ac:dyDescent="0.2">
      <c r="B60" s="5">
        <f>SUM([1]Budgetfordeling!B61)/12*5</f>
        <v>0</v>
      </c>
      <c r="C60" s="5"/>
      <c r="D60" s="5"/>
      <c r="F60" s="5"/>
      <c r="M60" s="18"/>
    </row>
    <row r="61" spans="1:13" x14ac:dyDescent="0.2">
      <c r="A61" t="s">
        <v>34</v>
      </c>
      <c r="B61" s="5">
        <f>SUM([1]Budgetfordeling!B62)/12*5</f>
        <v>563571.66666666663</v>
      </c>
      <c r="C61" s="5"/>
      <c r="D61" s="5"/>
      <c r="F61" s="5"/>
      <c r="M61" s="5"/>
    </row>
    <row r="62" spans="1:13" x14ac:dyDescent="0.2">
      <c r="A62" t="s">
        <v>35</v>
      </c>
      <c r="B62" s="14">
        <f>SUM([1]Budgetfordeling!B63)/12*5</f>
        <v>280483.1944444445</v>
      </c>
      <c r="C62" s="14"/>
      <c r="D62" s="14"/>
      <c r="F62" s="5"/>
      <c r="K62" s="19"/>
      <c r="L62" s="5"/>
    </row>
    <row r="63" spans="1:13" x14ac:dyDescent="0.2">
      <c r="B63" s="5"/>
      <c r="C63" s="5"/>
      <c r="D63" s="5"/>
      <c r="F63" s="5"/>
      <c r="K63" s="19"/>
      <c r="L63" s="5"/>
    </row>
    <row r="64" spans="1:13" x14ac:dyDescent="0.2">
      <c r="A64" s="3" t="s">
        <v>36</v>
      </c>
      <c r="B64" s="28">
        <f>SUM(B54:B62)</f>
        <v>9923865.3944444414</v>
      </c>
      <c r="C64" s="28"/>
      <c r="D64" s="28">
        <f>SUM(D51:D62)</f>
        <v>9285584.3458333332</v>
      </c>
      <c r="E64" s="27"/>
      <c r="F64" s="29">
        <f>SUM(D64-B64)</f>
        <v>-638281.04861110821</v>
      </c>
    </row>
    <row r="65" spans="1:12" x14ac:dyDescent="0.2">
      <c r="A65" s="13" t="s">
        <v>37</v>
      </c>
      <c r="B65" s="20"/>
      <c r="C65" s="5"/>
      <c r="D65" s="5"/>
      <c r="F65" s="5"/>
      <c r="H65" s="5"/>
      <c r="K65" s="19"/>
      <c r="L65" s="5"/>
    </row>
    <row r="66" spans="1:12" x14ac:dyDescent="0.2">
      <c r="A66" s="13"/>
      <c r="B66" s="22"/>
      <c r="C66" s="5"/>
      <c r="D66" s="5"/>
      <c r="F66" s="5"/>
      <c r="H66" s="5"/>
      <c r="K66" s="19"/>
      <c r="L66" s="5"/>
    </row>
    <row r="67" spans="1:12" s="27" customFormat="1" x14ac:dyDescent="0.2">
      <c r="A67" s="27" t="s">
        <v>45</v>
      </c>
      <c r="B67" s="26">
        <f>B23+B45+B64</f>
        <v>28515426.505555555</v>
      </c>
      <c r="C67" s="26"/>
      <c r="D67" s="26">
        <f>SUM(D23+D64+D45)</f>
        <v>28038731.429166667</v>
      </c>
      <c r="F67" s="29">
        <f>SUM(D67-B67)</f>
        <v>-476695.07638888806</v>
      </c>
      <c r="H67" s="26"/>
    </row>
    <row r="68" spans="1:12" x14ac:dyDescent="0.2">
      <c r="B68" s="5"/>
      <c r="C68" s="5"/>
      <c r="D68" s="5"/>
      <c r="F68" s="5"/>
      <c r="H68" s="5"/>
    </row>
    <row r="69" spans="1:12" x14ac:dyDescent="0.2">
      <c r="B69" s="5"/>
      <c r="C69" s="5"/>
      <c r="D69" s="5"/>
      <c r="F69" s="5"/>
      <c r="H69" s="5"/>
    </row>
    <row r="70" spans="1:12" x14ac:dyDescent="0.2">
      <c r="B70" s="5"/>
      <c r="C70" s="5"/>
      <c r="D70" s="5"/>
      <c r="F70" s="5"/>
      <c r="H70" s="18"/>
    </row>
    <row r="71" spans="1:12" x14ac:dyDescent="0.2">
      <c r="B71" s="5"/>
      <c r="C71" s="5"/>
      <c r="D71" s="5"/>
      <c r="F71" s="5"/>
      <c r="H71" s="5"/>
    </row>
    <row r="72" spans="1:12" x14ac:dyDescent="0.2">
      <c r="F72" s="5"/>
      <c r="H72" s="5"/>
    </row>
    <row r="73" spans="1:12" x14ac:dyDescent="0.2">
      <c r="F73" s="5"/>
    </row>
    <row r="74" spans="1:12" x14ac:dyDescent="0.2">
      <c r="F74" s="5"/>
    </row>
    <row r="75" spans="1:12" x14ac:dyDescent="0.2">
      <c r="B75" s="5"/>
      <c r="F75" s="5"/>
    </row>
    <row r="76" spans="1:12" x14ac:dyDescent="0.2">
      <c r="B76" s="5"/>
      <c r="F76" s="5"/>
    </row>
    <row r="77" spans="1:12" x14ac:dyDescent="0.2">
      <c r="F77" s="5"/>
    </row>
    <row r="78" spans="1:12" x14ac:dyDescent="0.2">
      <c r="B78" s="5"/>
      <c r="F78" s="5"/>
    </row>
    <row r="79" spans="1:12" x14ac:dyDescent="0.2">
      <c r="F79" s="5"/>
    </row>
    <row r="80" spans="1:12" x14ac:dyDescent="0.2">
      <c r="F80" s="5"/>
    </row>
    <row r="81" spans="6:6" x14ac:dyDescent="0.2">
      <c r="F81" s="5"/>
    </row>
    <row r="82" spans="6:6" x14ac:dyDescent="0.2">
      <c r="F82" s="5"/>
    </row>
    <row r="83" spans="6:6" x14ac:dyDescent="0.2">
      <c r="F83" s="5"/>
    </row>
    <row r="84" spans="6:6" x14ac:dyDescent="0.2">
      <c r="F84" s="5"/>
    </row>
    <row r="85" spans="6:6" x14ac:dyDescent="0.2">
      <c r="F85" s="5"/>
    </row>
    <row r="86" spans="6:6" x14ac:dyDescent="0.2">
      <c r="F86" s="5"/>
    </row>
    <row r="87" spans="6:6" x14ac:dyDescent="0.2">
      <c r="F87" s="5"/>
    </row>
    <row r="88" spans="6:6" x14ac:dyDescent="0.2">
      <c r="F88" s="5"/>
    </row>
    <row r="89" spans="6:6" x14ac:dyDescent="0.2">
      <c r="F89" s="5"/>
    </row>
    <row r="90" spans="6:6" x14ac:dyDescent="0.2">
      <c r="F90" s="5"/>
    </row>
    <row r="91" spans="6:6" x14ac:dyDescent="0.2">
      <c r="F91" s="5"/>
    </row>
    <row r="92" spans="6:6" x14ac:dyDescent="0.2">
      <c r="F92" s="5"/>
    </row>
    <row r="93" spans="6:6" x14ac:dyDescent="0.2">
      <c r="F93" s="5"/>
    </row>
    <row r="94" spans="6:6" x14ac:dyDescent="0.2">
      <c r="F94" s="5"/>
    </row>
    <row r="95" spans="6:6" x14ac:dyDescent="0.2">
      <c r="F95" s="5"/>
    </row>
    <row r="96" spans="6:6" x14ac:dyDescent="0.2">
      <c r="F96" s="5"/>
    </row>
    <row r="97" spans="6:6" x14ac:dyDescent="0.2">
      <c r="F97" s="5"/>
    </row>
    <row r="98" spans="6:6" x14ac:dyDescent="0.2">
      <c r="F98" s="5"/>
    </row>
    <row r="99" spans="6:6" x14ac:dyDescent="0.2">
      <c r="F99" s="5"/>
    </row>
    <row r="100" spans="6:6" x14ac:dyDescent="0.2">
      <c r="F100" s="5"/>
    </row>
    <row r="101" spans="6:6" x14ac:dyDescent="0.2">
      <c r="F101" s="5"/>
    </row>
    <row r="102" spans="6:6" x14ac:dyDescent="0.2">
      <c r="F102" s="5"/>
    </row>
    <row r="103" spans="6:6" x14ac:dyDescent="0.2">
      <c r="F103" s="5"/>
    </row>
    <row r="104" spans="6:6" x14ac:dyDescent="0.2">
      <c r="F104" s="5"/>
    </row>
    <row r="105" spans="6:6" x14ac:dyDescent="0.2">
      <c r="F105" s="5"/>
    </row>
    <row r="106" spans="6:6" x14ac:dyDescent="0.2">
      <c r="F106" s="5"/>
    </row>
  </sheetData>
  <pageMargins left="0.7" right="0.7" top="0.75" bottom="0.75" header="0.3" footer="0.3"/>
  <pageSetup paperSize="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 23.24</vt:lpstr>
      <vt:lpstr>5.12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Shila Høeg</dc:creator>
  <cp:lastModifiedBy>Betina Skørp Nielsen</cp:lastModifiedBy>
  <cp:lastPrinted>2023-06-07T09:07:50Z</cp:lastPrinted>
  <dcterms:created xsi:type="dcterms:W3CDTF">2023-06-07T08:28:14Z</dcterms:created>
  <dcterms:modified xsi:type="dcterms:W3CDTF">2023-06-09T07:35:51Z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94c4a46a-9458-450f-a398-a3e890728c0f</vt:lpwstr>
  </property>
</Properties>
</file>